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61" windowWidth="20730" windowHeight="11760" activeTab="0"/>
  </bookViews>
  <sheets>
    <sheet name="SQUARE FOOTING" sheetId="1" r:id="rId1"/>
  </sheets>
  <definedNames/>
  <calcPr fullCalcOnLoad="1"/>
</workbook>
</file>

<file path=xl/sharedStrings.xml><?xml version="1.0" encoding="utf-8"?>
<sst xmlns="http://schemas.openxmlformats.org/spreadsheetml/2006/main" count="171" uniqueCount="140">
  <si>
    <t>bx colum.=</t>
  </si>
  <si>
    <t>by colum.=</t>
  </si>
  <si>
    <t>bx</t>
  </si>
  <si>
    <t>by</t>
  </si>
  <si>
    <t>AREA=</t>
  </si>
  <si>
    <r>
      <rPr>
        <sz val="10"/>
        <color indexed="8"/>
        <rFont val="Arial"/>
        <family val="2"/>
      </rPr>
      <t>(ʋ</t>
    </r>
    <r>
      <rPr>
        <sz val="10"/>
        <color indexed="8"/>
        <rFont val="Century Gothic"/>
        <family val="2"/>
      </rPr>
      <t xml:space="preserve"> x Pt)/adm</t>
    </r>
  </si>
  <si>
    <t>d=</t>
  </si>
  <si>
    <t>Deepness of foundation</t>
  </si>
  <si>
    <t>Mechanical characteristics of Materials</t>
  </si>
  <si>
    <t>Design of Square Base shallow Foundation:</t>
  </si>
  <si>
    <t>d=</t>
  </si>
  <si>
    <t>at least 150mm (6in)</t>
  </si>
  <si>
    <r>
      <t>h</t>
    </r>
    <r>
      <rPr>
        <b/>
        <vertAlign val="subscript"/>
        <sz val="10"/>
        <rFont val="Century Gothic"/>
        <family val="2"/>
      </rPr>
      <t xml:space="preserve">f </t>
    </r>
    <r>
      <rPr>
        <b/>
        <sz val="10"/>
        <rFont val="Century Gothic"/>
        <family val="2"/>
      </rPr>
      <t>=</t>
    </r>
  </si>
  <si>
    <t>M cm x-x =</t>
  </si>
  <si>
    <t>f'c =</t>
  </si>
  <si>
    <t>fy=</t>
  </si>
  <si>
    <r>
      <t>P cs</t>
    </r>
    <r>
      <rPr>
        <vertAlign val="subscript"/>
        <sz val="10"/>
        <rFont val="Century Gothic"/>
        <family val="2"/>
      </rPr>
      <t xml:space="preserve"> </t>
    </r>
    <r>
      <rPr>
        <sz val="10"/>
        <rFont val="Century Gothic"/>
        <family val="0"/>
      </rPr>
      <t>=</t>
    </r>
  </si>
  <si>
    <t>M cs x-x</t>
  </si>
  <si>
    <t>hf=</t>
  </si>
  <si>
    <t>m</t>
  </si>
  <si>
    <r>
      <t></t>
    </r>
    <r>
      <rPr>
        <vertAlign val="subscript"/>
        <sz val="10"/>
        <rFont val="Century Gothic"/>
        <family val="2"/>
      </rPr>
      <t>adm</t>
    </r>
    <r>
      <rPr>
        <sz val="10"/>
        <rFont val="Century Gothic"/>
        <family val="0"/>
      </rPr>
      <t xml:space="preserve"> =</t>
    </r>
  </si>
  <si>
    <t>Effective height of foundation</t>
  </si>
  <si>
    <t>CHECK FOR TWO-WAY SHEAR FAILURE</t>
  </si>
  <si>
    <t>Resistance factor</t>
  </si>
  <si>
    <t>n</t>
  </si>
  <si>
    <t>m=</t>
  </si>
  <si>
    <t>n=</t>
  </si>
  <si>
    <r>
      <t xml:space="preserve">A </t>
    </r>
    <r>
      <rPr>
        <i/>
        <vertAlign val="subscript"/>
        <sz val="12"/>
        <color indexed="8"/>
        <rFont val="Century Gothic"/>
        <family val="2"/>
      </rPr>
      <t>Real</t>
    </r>
    <r>
      <rPr>
        <i/>
        <sz val="12"/>
        <color indexed="8"/>
        <rFont val="Century Gothic"/>
        <family val="2"/>
      </rPr>
      <t>=</t>
    </r>
  </si>
  <si>
    <t>Cálculo</t>
  </si>
  <si>
    <t>r=</t>
  </si>
  <si>
    <t>B</t>
  </si>
  <si>
    <t>d/2</t>
  </si>
  <si>
    <t>Vu=</t>
  </si>
  <si>
    <t>0,53      F'c</t>
  </si>
  <si>
    <t>Ʋu≤</t>
  </si>
  <si>
    <t>Ʋc</t>
  </si>
  <si>
    <t>Ʋu=</t>
  </si>
  <si>
    <t>Ʋc=</t>
  </si>
  <si>
    <r>
      <t>Vu / (</t>
    </r>
    <r>
      <rPr>
        <sz val="10"/>
        <color indexed="8"/>
        <rFont val="Calibri"/>
        <family val="2"/>
      </rPr>
      <t>ɸ</t>
    </r>
    <r>
      <rPr>
        <sz val="13"/>
        <color indexed="8"/>
        <rFont val="Century Gothic"/>
        <family val="2"/>
      </rPr>
      <t xml:space="preserve"> B d)</t>
    </r>
  </si>
  <si>
    <t>ɸ=</t>
  </si>
  <si>
    <r>
      <t>γ</t>
    </r>
    <r>
      <rPr>
        <vertAlign val="subscript"/>
        <sz val="10"/>
        <rFont val="Century Gothic"/>
        <family val="2"/>
      </rPr>
      <t>c</t>
    </r>
    <r>
      <rPr>
        <sz val="10"/>
        <rFont val="Century Gothic"/>
        <family val="0"/>
      </rPr>
      <t xml:space="preserve"> =</t>
    </r>
  </si>
  <si>
    <t>Interior</t>
  </si>
  <si>
    <t>d</t>
  </si>
  <si>
    <r>
      <rPr>
        <sz val="13"/>
        <color indexed="8"/>
        <rFont val="Century Gothic"/>
        <family val="2"/>
      </rPr>
      <t>b'</t>
    </r>
    <r>
      <rPr>
        <vertAlign val="subscript"/>
        <sz val="13"/>
        <color indexed="8"/>
        <rFont val="Century Gothic"/>
        <family val="2"/>
      </rPr>
      <t>0</t>
    </r>
    <r>
      <rPr>
        <sz val="13"/>
        <color indexed="8"/>
        <rFont val="Century Gothic"/>
        <family val="2"/>
      </rPr>
      <t>=</t>
    </r>
  </si>
  <si>
    <t>Ʋ'u=</t>
  </si>
  <si>
    <t>b'=</t>
  </si>
  <si>
    <t>h'=</t>
  </si>
  <si>
    <r>
      <t>lb/ft</t>
    </r>
    <r>
      <rPr>
        <vertAlign val="superscript"/>
        <sz val="8"/>
        <rFont val="Century Gothic"/>
        <family val="2"/>
      </rPr>
      <t>3</t>
    </r>
  </si>
  <si>
    <t>Allawable Stress Soil</t>
  </si>
  <si>
    <t>Unit weight soil</t>
  </si>
  <si>
    <t>Unit Weigt concrete</t>
  </si>
  <si>
    <t>in</t>
  </si>
  <si>
    <t>width of the column</t>
  </si>
  <si>
    <t>Actual Loads</t>
  </si>
  <si>
    <t>Axial Load (Live Load)</t>
  </si>
  <si>
    <t>Kips</t>
  </si>
  <si>
    <t>M Ll x-x =</t>
  </si>
  <si>
    <t>Kip-Feet</t>
  </si>
  <si>
    <t>Axial Load (Earth quake)</t>
  </si>
  <si>
    <t>Kip</t>
  </si>
  <si>
    <t>28-day compressive strength of concrete</t>
  </si>
  <si>
    <t>Yield strength of steel</t>
  </si>
  <si>
    <t>Lb</t>
  </si>
  <si>
    <t>Calculated</t>
  </si>
  <si>
    <t>Asumed</t>
  </si>
  <si>
    <t>column Location=</t>
  </si>
  <si>
    <t>Foundation Predimension</t>
  </si>
  <si>
    <t>CHECK FOR FLEXURAL FAILURE</t>
  </si>
  <si>
    <r>
      <t>Ʋ</t>
    </r>
    <r>
      <rPr>
        <sz val="10"/>
        <color indexed="8"/>
        <rFont val="Century Gothic"/>
        <family val="2"/>
      </rPr>
      <t>u=</t>
    </r>
  </si>
  <si>
    <t>b</t>
  </si>
  <si>
    <t>length of the column</t>
  </si>
  <si>
    <t>d asummed=</t>
  </si>
  <si>
    <t>Shear force on critical surface from "d/2" :</t>
  </si>
  <si>
    <t>Factored Shear force</t>
  </si>
  <si>
    <t>Length of one face of inner block</t>
  </si>
  <si>
    <t>bx=by of Pedestal</t>
  </si>
  <si>
    <t>Height of Pedestal</t>
  </si>
  <si>
    <r>
      <t>Applied shear load from b</t>
    </r>
    <r>
      <rPr>
        <vertAlign val="subscript"/>
        <sz val="8"/>
        <rFont val="Century Gothic"/>
        <family val="2"/>
      </rPr>
      <t>o</t>
    </r>
  </si>
  <si>
    <t>Resistance factor</t>
  </si>
  <si>
    <t>Nominal Two-way Shear of concrete</t>
  </si>
  <si>
    <t>Shear at 'd' of the  column</t>
  </si>
  <si>
    <t xml:space="preserve">Shear stress </t>
  </si>
  <si>
    <t>Nominal Shear of concrete</t>
  </si>
  <si>
    <t>Shear force on critical surface from "d" :</t>
  </si>
  <si>
    <r>
      <t>ʋ</t>
    </r>
    <r>
      <rPr>
        <sz val="10"/>
        <color indexed="8"/>
        <rFont val="Century Gothic"/>
        <family val="2"/>
      </rPr>
      <t>: Resistance Factor: 1,15 si h &lt;= 1,50 m / 1,20 si 1,5 &lt; h &lt;3 m / 1,30 si 3 &lt; h &lt;= 5 m</t>
    </r>
  </si>
  <si>
    <t>Pt: Axial Loads</t>
  </si>
  <si>
    <r>
      <t></t>
    </r>
    <r>
      <rPr>
        <sz val="10"/>
        <color indexed="8"/>
        <rFont val="Century Gothic"/>
        <family val="2"/>
      </rPr>
      <t>adm: Allowable Stress.</t>
    </r>
  </si>
  <si>
    <t>Predimension of 'Bx' = 'By'</t>
  </si>
  <si>
    <t>Parking Garage Project:</t>
  </si>
  <si>
    <t xml:space="preserve">Shallow Foundation type </t>
  </si>
  <si>
    <r>
      <rPr>
        <sz val="10"/>
        <color indexed="8"/>
        <rFont val="Arial"/>
        <family val="2"/>
      </rPr>
      <t>ʋ</t>
    </r>
    <r>
      <rPr>
        <sz val="10"/>
        <color indexed="8"/>
        <rFont val="Century Gothic"/>
        <family val="2"/>
      </rPr>
      <t>=</t>
    </r>
  </si>
  <si>
    <t>Pt=</t>
  </si>
  <si>
    <t>Bx=By=</t>
  </si>
  <si>
    <t>BY</t>
  </si>
  <si>
    <t>Pu = 1.4CP + 1.7CV</t>
  </si>
  <si>
    <t>Pu=</t>
  </si>
  <si>
    <t>ult=</t>
  </si>
  <si>
    <r>
      <t>γ</t>
    </r>
    <r>
      <rPr>
        <vertAlign val="subscript"/>
        <sz val="10"/>
        <rFont val="Century Gothic"/>
        <family val="2"/>
      </rPr>
      <t>s</t>
    </r>
    <r>
      <rPr>
        <sz val="10"/>
        <rFont val="Century Gothic"/>
        <family val="0"/>
      </rPr>
      <t xml:space="preserve"> =</t>
    </r>
  </si>
  <si>
    <t>Pu / Area</t>
  </si>
  <si>
    <t>Moment seismic Load in  X-X direccion</t>
  </si>
  <si>
    <t>Moment of Dead Load in X-X direccion</t>
  </si>
  <si>
    <t xml:space="preserve">Moment of Live Load in X-X direccion </t>
  </si>
  <si>
    <t>a</t>
  </si>
  <si>
    <r>
      <t>BX</t>
    </r>
    <r>
      <rPr>
        <sz val="10"/>
        <rFont val="Century Gothic"/>
        <family val="0"/>
      </rPr>
      <t xml:space="preserve">          a</t>
    </r>
  </si>
  <si>
    <t xml:space="preserve">    b</t>
  </si>
  <si>
    <r>
      <t>Mu</t>
    </r>
    <r>
      <rPr>
        <vertAlign val="subscript"/>
        <sz val="10"/>
        <color indexed="8"/>
        <rFont val="Century Gothic"/>
        <family val="2"/>
      </rPr>
      <t>a</t>
    </r>
    <r>
      <rPr>
        <sz val="10"/>
        <color indexed="8"/>
        <rFont val="Century Gothic"/>
        <family val="2"/>
      </rPr>
      <t>=</t>
    </r>
  </si>
  <si>
    <r>
      <t>ult x By x (n</t>
    </r>
    <r>
      <rPr>
        <vertAlign val="superscript"/>
        <sz val="10"/>
        <color indexed="8"/>
        <rFont val="Century Gothic"/>
        <family val="2"/>
      </rPr>
      <t>2</t>
    </r>
    <r>
      <rPr>
        <sz val="10"/>
        <color indexed="8"/>
        <rFont val="Century Gothic"/>
        <family val="2"/>
      </rPr>
      <t>)/2</t>
    </r>
  </si>
  <si>
    <r>
      <rPr>
        <sz val="10"/>
        <color indexed="8"/>
        <rFont val="Arial"/>
        <family val="2"/>
      </rPr>
      <t>μ</t>
    </r>
    <r>
      <rPr>
        <sz val="13"/>
        <color indexed="8"/>
        <rFont val="Century Gothic"/>
        <family val="2"/>
      </rPr>
      <t xml:space="preserve"> F'c B</t>
    </r>
  </si>
  <si>
    <t xml:space="preserve">   Mu   </t>
  </si>
  <si>
    <t>μ= 0,1448</t>
  </si>
  <si>
    <t>Foundation Design</t>
  </si>
  <si>
    <t>Critical height Estimation 'd'</t>
  </si>
  <si>
    <t>where:</t>
  </si>
  <si>
    <t>Where:</t>
  </si>
  <si>
    <r>
      <t>lb/in</t>
    </r>
    <r>
      <rPr>
        <vertAlign val="superscript"/>
        <sz val="10"/>
        <color indexed="8"/>
        <rFont val="2"/>
        <family val="0"/>
      </rPr>
      <t>2</t>
    </r>
  </si>
  <si>
    <t>lb/in</t>
  </si>
  <si>
    <t>Assumed</t>
  </si>
  <si>
    <t>Pu</t>
  </si>
  <si>
    <t>ult x By x (n-d)</t>
  </si>
  <si>
    <r>
      <t>d</t>
    </r>
    <r>
      <rPr>
        <sz val="10"/>
        <color indexed="8"/>
        <rFont val="Arial"/>
        <family val="2"/>
      </rPr>
      <t>≥</t>
    </r>
  </si>
  <si>
    <t>Vc=</t>
  </si>
  <si>
    <r>
      <t>lb/ft</t>
    </r>
    <r>
      <rPr>
        <vertAlign val="superscript"/>
        <sz val="8"/>
        <rFont val="Century Gothic"/>
        <family val="2"/>
      </rPr>
      <t>3</t>
    </r>
  </si>
  <si>
    <t>in</t>
  </si>
  <si>
    <t>lb/in2</t>
  </si>
  <si>
    <r>
      <t>lb/in</t>
    </r>
    <r>
      <rPr>
        <vertAlign val="superscript"/>
        <sz val="8"/>
        <rFont val="Century Gothic"/>
        <family val="2"/>
      </rPr>
      <t>2</t>
    </r>
  </si>
  <si>
    <t>Psi</t>
  </si>
  <si>
    <t>In2</t>
  </si>
  <si>
    <r>
      <rPr>
        <sz val="10"/>
        <color indexed="8"/>
        <rFont val="Century Gothic"/>
        <family val="2"/>
      </rPr>
      <t>in2</t>
    </r>
  </si>
  <si>
    <t>Lb/in2</t>
  </si>
  <si>
    <t>Lb</t>
  </si>
  <si>
    <t>in</t>
  </si>
  <si>
    <t>Lb</t>
  </si>
  <si>
    <t>at least 70 mm (3in)</t>
  </si>
  <si>
    <t>Vc=</t>
  </si>
  <si>
    <t>Where:</t>
  </si>
  <si>
    <t>1,06      F'c</t>
  </si>
  <si>
    <r>
      <t>Vu / (</t>
    </r>
    <r>
      <rPr>
        <sz val="10"/>
        <color indexed="8"/>
        <rFont val="Calibri"/>
        <family val="2"/>
      </rPr>
      <t>ɸ</t>
    </r>
    <r>
      <rPr>
        <sz val="13"/>
        <color indexed="8"/>
        <rFont val="Century Gothic"/>
        <family val="2"/>
      </rPr>
      <t xml:space="preserve"> b</t>
    </r>
    <r>
      <rPr>
        <vertAlign val="subscript"/>
        <sz val="13"/>
        <color indexed="8"/>
        <rFont val="Century Gothic"/>
        <family val="2"/>
      </rPr>
      <t>0</t>
    </r>
    <r>
      <rPr>
        <sz val="13"/>
        <color indexed="8"/>
        <rFont val="Century Gothic"/>
        <family val="2"/>
      </rPr>
      <t xml:space="preserve"> d)</t>
    </r>
  </si>
  <si>
    <r>
      <rPr>
        <sz val="13"/>
        <color indexed="8"/>
        <rFont val="Century Gothic"/>
        <family val="2"/>
      </rPr>
      <t>b</t>
    </r>
    <r>
      <rPr>
        <vertAlign val="subscript"/>
        <sz val="13"/>
        <color indexed="8"/>
        <rFont val="Century Gothic"/>
        <family val="2"/>
      </rPr>
      <t>0</t>
    </r>
    <r>
      <rPr>
        <sz val="13"/>
        <color indexed="8"/>
        <rFont val="Century Gothic"/>
        <family val="2"/>
      </rPr>
      <t>=</t>
    </r>
  </si>
  <si>
    <t>4(b+d)</t>
  </si>
  <si>
    <r>
      <t>Pu - ult x (b+d)</t>
    </r>
    <r>
      <rPr>
        <vertAlign val="superscript"/>
        <sz val="10"/>
        <color indexed="8"/>
        <rFont val="Century Gothic"/>
        <family val="2"/>
      </rPr>
      <t>2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</si>
</sst>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* #,##0_ ;_ * \-#,##0_ ;_ * &quot;-&quot;_ ;_ @_ "/>
    <numFmt numFmtId="170" formatCode="_ &quot;Bs. l&quot;\ * #,##0.00_ ;_ &quot;Bs. l&quot;\ * \-#,##0.00_ ;_ &quot;Bs. l&quot;\ * &quot;-&quot;??_ ;_ @_ "/>
    <numFmt numFmtId="171" formatCode="_ * #,##0.00_ ;_ * \-#,##0.00_ ;_ * &quot;-&quot;??_ ;_ @_ 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#,##0.000"/>
    <numFmt numFmtId="185" formatCode="#,##0.0000"/>
    <numFmt numFmtId="186" formatCode="#,##0.00\ &quot;cm&quot;"/>
    <numFmt numFmtId="187" formatCode="0.000E+00"/>
    <numFmt numFmtId="188" formatCode="0\ &quot;Ton&quot;"/>
    <numFmt numFmtId="189" formatCode="0.00\ &quot;Ton/m2&quot;"/>
    <numFmt numFmtId="190" formatCode="#,##0.0"/>
    <numFmt numFmtId="191" formatCode="0\ &quot;cm&quot;"/>
    <numFmt numFmtId="192" formatCode="#,##0.00\ &quot;in&quot;"/>
    <numFmt numFmtId="193" formatCode="0.00\ &quot;KIP/Ft2&quot;"/>
    <numFmt numFmtId="194" formatCode="0\ &quot;K&quot;"/>
    <numFmt numFmtId="195" formatCode="0\ &quot;in&quot;"/>
    <numFmt numFmtId="196" formatCode="#,##0.00\ &quot;Kg&quot;"/>
    <numFmt numFmtId="197" formatCode="#,##0.00\ &quot;cm2 / m&quot;"/>
  </numFmts>
  <fonts count="71">
    <font>
      <sz val="10"/>
      <name val="Century Gothic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vertAlign val="subscript"/>
      <sz val="10"/>
      <name val="Century Gothic"/>
      <family val="2"/>
    </font>
    <font>
      <b/>
      <vertAlign val="subscript"/>
      <sz val="10"/>
      <name val="Century Gothic"/>
      <family val="2"/>
    </font>
    <font>
      <sz val="8"/>
      <name val="Century Gothic"/>
      <family val="2"/>
    </font>
    <font>
      <b/>
      <sz val="2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0"/>
      <name val="Century Gothic"/>
      <family val="2"/>
    </font>
    <font>
      <b/>
      <i/>
      <sz val="14"/>
      <color indexed="10"/>
      <name val="Century Gothic"/>
      <family val="2"/>
    </font>
    <font>
      <sz val="7.5"/>
      <name val="Century Gothic"/>
      <family val="2"/>
    </font>
    <font>
      <vertAlign val="subscript"/>
      <sz val="8"/>
      <name val="Century Gothic"/>
      <family val="2"/>
    </font>
    <font>
      <sz val="7"/>
      <name val="Century Gothic"/>
      <family val="2"/>
    </font>
    <font>
      <sz val="10"/>
      <color indexed="8"/>
      <name val="Arial"/>
      <family val="2"/>
    </font>
    <font>
      <b/>
      <i/>
      <sz val="12"/>
      <color indexed="8"/>
      <name val="Century Gothic"/>
      <family val="2"/>
    </font>
    <font>
      <u val="single"/>
      <sz val="10"/>
      <color indexed="8"/>
      <name val="Century Gothic"/>
      <family val="2"/>
    </font>
    <font>
      <vertAlign val="superscript"/>
      <sz val="10"/>
      <color indexed="8"/>
      <name val="Century Gothic"/>
      <family val="2"/>
    </font>
    <font>
      <i/>
      <sz val="12"/>
      <color indexed="8"/>
      <name val="Century Gothic"/>
      <family val="2"/>
    </font>
    <font>
      <i/>
      <vertAlign val="subscript"/>
      <sz val="12"/>
      <color indexed="8"/>
      <name val="Century Gothic"/>
      <family val="2"/>
    </font>
    <font>
      <vertAlign val="subscript"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13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color indexed="8"/>
      <name val="Calibri"/>
      <family val="2"/>
    </font>
    <font>
      <vertAlign val="subscript"/>
      <sz val="13"/>
      <color indexed="8"/>
      <name val="Century Gothic"/>
      <family val="2"/>
    </font>
    <font>
      <vertAlign val="superscript"/>
      <sz val="8"/>
      <name val="Century Gothic"/>
      <family val="2"/>
    </font>
    <font>
      <u val="single"/>
      <sz val="10"/>
      <name val="Century Gothic"/>
      <family val="2"/>
    </font>
    <font>
      <b/>
      <i/>
      <u val="single"/>
      <sz val="10"/>
      <name val="Century Gothic"/>
      <family val="2"/>
    </font>
    <font>
      <vertAlign val="superscript"/>
      <sz val="10"/>
      <color indexed="8"/>
      <name val="2"/>
      <family val="0"/>
    </font>
    <font>
      <b/>
      <i/>
      <u val="single"/>
      <sz val="14"/>
      <color indexed="56"/>
      <name val="Times New Roman"/>
      <family val="1"/>
    </font>
    <font>
      <sz val="8"/>
      <name val="Verdana"/>
      <family val="0"/>
    </font>
    <font>
      <sz val="10"/>
      <color indexed="8"/>
      <name val="Microsoft Sans Serif"/>
      <family val="2"/>
    </font>
    <font>
      <sz val="10"/>
      <name val="Arial"/>
      <family val="0"/>
    </font>
    <font>
      <u val="single"/>
      <sz val="10"/>
      <color indexed="12"/>
      <name val="Century Gothic"/>
      <family val="0"/>
    </font>
    <font>
      <u val="single"/>
      <sz val="10"/>
      <color indexed="61"/>
      <name val="Century Gothic"/>
      <family val="0"/>
    </font>
    <font>
      <sz val="10"/>
      <color indexed="8"/>
      <name val="Century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1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192" fontId="7" fillId="0" borderId="0" xfId="0" applyNumberFormat="1" applyFont="1" applyAlignment="1">
      <alignment horizontal="left"/>
    </xf>
    <xf numFmtId="192" fontId="8" fillId="0" borderId="0" xfId="0" applyNumberFormat="1" applyFont="1" applyAlignment="1">
      <alignment horizontal="left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32" fillId="0" borderId="0" xfId="0" applyNumberFormat="1" applyFont="1" applyAlignment="1">
      <alignment horizontal="right"/>
    </xf>
    <xf numFmtId="0" fontId="33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3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93" fontId="5" fillId="0" borderId="0" xfId="0" applyNumberFormat="1" applyFont="1" applyAlignment="1">
      <alignment horizontal="center"/>
    </xf>
    <xf numFmtId="194" fontId="2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4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4" fontId="9" fillId="33" borderId="16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96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152400</xdr:rowOff>
    </xdr:from>
    <xdr:to>
      <xdr:col>10</xdr:col>
      <xdr:colOff>419100</xdr:colOff>
      <xdr:row>9</xdr:row>
      <xdr:rowOff>152400</xdr:rowOff>
    </xdr:to>
    <xdr:sp>
      <xdr:nvSpPr>
        <xdr:cNvPr id="1" name="Line 3"/>
        <xdr:cNvSpPr>
          <a:spLocks/>
        </xdr:cNvSpPr>
      </xdr:nvSpPr>
      <xdr:spPr>
        <a:xfrm>
          <a:off x="5743575" y="1885950"/>
          <a:ext cx="1171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133350</xdr:colOff>
      <xdr:row>15</xdr:row>
      <xdr:rowOff>171450</xdr:rowOff>
    </xdr:from>
    <xdr:to>
      <xdr:col>11</xdr:col>
      <xdr:colOff>133350</xdr:colOff>
      <xdr:row>18</xdr:row>
      <xdr:rowOff>38100</xdr:rowOff>
    </xdr:to>
    <xdr:sp>
      <xdr:nvSpPr>
        <xdr:cNvPr id="2" name="Line 5"/>
        <xdr:cNvSpPr>
          <a:spLocks/>
        </xdr:cNvSpPr>
      </xdr:nvSpPr>
      <xdr:spPr>
        <a:xfrm>
          <a:off x="7105650" y="3019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18</xdr:row>
      <xdr:rowOff>9525</xdr:rowOff>
    </xdr:to>
    <xdr:sp>
      <xdr:nvSpPr>
        <xdr:cNvPr id="3" name="Line 7"/>
        <xdr:cNvSpPr>
          <a:spLocks/>
        </xdr:cNvSpPr>
      </xdr:nvSpPr>
      <xdr:spPr>
        <a:xfrm>
          <a:off x="7667625" y="34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4" name="Line 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7667625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152400</xdr:rowOff>
    </xdr:from>
    <xdr:to>
      <xdr:col>11</xdr:col>
      <xdr:colOff>123825</xdr:colOff>
      <xdr:row>9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7000875" y="1885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161925</xdr:colOff>
      <xdr:row>18</xdr:row>
      <xdr:rowOff>180975</xdr:rowOff>
    </xdr:from>
    <xdr:to>
      <xdr:col>11</xdr:col>
      <xdr:colOff>209550</xdr:colOff>
      <xdr:row>18</xdr:row>
      <xdr:rowOff>180975</xdr:rowOff>
    </xdr:to>
    <xdr:sp>
      <xdr:nvSpPr>
        <xdr:cNvPr id="7" name="Line 12"/>
        <xdr:cNvSpPr>
          <a:spLocks/>
        </xdr:cNvSpPr>
      </xdr:nvSpPr>
      <xdr:spPr>
        <a:xfrm>
          <a:off x="6657975" y="3581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152400</xdr:rowOff>
    </xdr:from>
    <xdr:to>
      <xdr:col>7</xdr:col>
      <xdr:colOff>361950</xdr:colOff>
      <xdr:row>9</xdr:row>
      <xdr:rowOff>152400</xdr:rowOff>
    </xdr:to>
    <xdr:sp>
      <xdr:nvSpPr>
        <xdr:cNvPr id="8" name="Line 16"/>
        <xdr:cNvSpPr>
          <a:spLocks/>
        </xdr:cNvSpPr>
      </xdr:nvSpPr>
      <xdr:spPr>
        <a:xfrm>
          <a:off x="4457700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342900</xdr:colOff>
      <xdr:row>19</xdr:row>
      <xdr:rowOff>0</xdr:rowOff>
    </xdr:from>
    <xdr:to>
      <xdr:col>6</xdr:col>
      <xdr:colOff>523875</xdr:colOff>
      <xdr:row>19</xdr:row>
      <xdr:rowOff>0</xdr:rowOff>
    </xdr:to>
    <xdr:sp>
      <xdr:nvSpPr>
        <xdr:cNvPr id="9" name="Line 17"/>
        <xdr:cNvSpPr>
          <a:spLocks/>
        </xdr:cNvSpPr>
      </xdr:nvSpPr>
      <xdr:spPr>
        <a:xfrm>
          <a:off x="4400550" y="3581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457200</xdr:colOff>
      <xdr:row>9</xdr:row>
      <xdr:rowOff>152400</xdr:rowOff>
    </xdr:from>
    <xdr:to>
      <xdr:col>6</xdr:col>
      <xdr:colOff>457200</xdr:colOff>
      <xdr:row>19</xdr:row>
      <xdr:rowOff>0</xdr:rowOff>
    </xdr:to>
    <xdr:sp>
      <xdr:nvSpPr>
        <xdr:cNvPr id="10" name="Line 18"/>
        <xdr:cNvSpPr>
          <a:spLocks/>
        </xdr:cNvSpPr>
      </xdr:nvSpPr>
      <xdr:spPr>
        <a:xfrm>
          <a:off x="4514850" y="18859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0</xdr:rowOff>
    </xdr:from>
    <xdr:to>
      <xdr:col>12</xdr:col>
      <xdr:colOff>0</xdr:colOff>
      <xdr:row>152</xdr:row>
      <xdr:rowOff>0</xdr:rowOff>
    </xdr:to>
    <xdr:sp>
      <xdr:nvSpPr>
        <xdr:cNvPr id="11" name="Line 108"/>
        <xdr:cNvSpPr>
          <a:spLocks/>
        </xdr:cNvSpPr>
      </xdr:nvSpPr>
      <xdr:spPr>
        <a:xfrm flipV="1">
          <a:off x="766762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161925</xdr:colOff>
      <xdr:row>15</xdr:row>
      <xdr:rowOff>171450</xdr:rowOff>
    </xdr:from>
    <xdr:to>
      <xdr:col>11</xdr:col>
      <xdr:colOff>200025</xdr:colOff>
      <xdr:row>15</xdr:row>
      <xdr:rowOff>171450</xdr:rowOff>
    </xdr:to>
    <xdr:sp>
      <xdr:nvSpPr>
        <xdr:cNvPr id="12" name="Line 118"/>
        <xdr:cNvSpPr>
          <a:spLocks/>
        </xdr:cNvSpPr>
      </xdr:nvSpPr>
      <xdr:spPr>
        <a:xfrm>
          <a:off x="6657975" y="3019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152400</xdr:rowOff>
    </xdr:from>
    <xdr:to>
      <xdr:col>11</xdr:col>
      <xdr:colOff>133350</xdr:colOff>
      <xdr:row>15</xdr:row>
      <xdr:rowOff>171450</xdr:rowOff>
    </xdr:to>
    <xdr:sp>
      <xdr:nvSpPr>
        <xdr:cNvPr id="13" name="Line 119"/>
        <xdr:cNvSpPr>
          <a:spLocks/>
        </xdr:cNvSpPr>
      </xdr:nvSpPr>
      <xdr:spPr>
        <a:xfrm flipH="1" flipV="1">
          <a:off x="7105650" y="18859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57150</xdr:rowOff>
    </xdr:from>
    <xdr:to>
      <xdr:col>12</xdr:col>
      <xdr:colOff>342900</xdr:colOff>
      <xdr:row>32</xdr:row>
      <xdr:rowOff>161925</xdr:rowOff>
    </xdr:to>
    <xdr:sp>
      <xdr:nvSpPr>
        <xdr:cNvPr id="14" name="155 Rectángulo"/>
        <xdr:cNvSpPr>
          <a:spLocks/>
        </xdr:cNvSpPr>
      </xdr:nvSpPr>
      <xdr:spPr>
        <a:xfrm>
          <a:off x="6591300" y="4933950"/>
          <a:ext cx="1419225" cy="14001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200025</xdr:rowOff>
    </xdr:from>
    <xdr:to>
      <xdr:col>11</xdr:col>
      <xdr:colOff>504825</xdr:colOff>
      <xdr:row>30</xdr:row>
      <xdr:rowOff>57150</xdr:rowOff>
    </xdr:to>
    <xdr:sp>
      <xdr:nvSpPr>
        <xdr:cNvPr id="15" name="156 Rectángulo"/>
        <xdr:cNvSpPr>
          <a:spLocks noChangeAspect="1"/>
        </xdr:cNvSpPr>
      </xdr:nvSpPr>
      <xdr:spPr>
        <a:xfrm>
          <a:off x="7153275" y="5448300"/>
          <a:ext cx="32385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57150</xdr:rowOff>
    </xdr:from>
    <xdr:to>
      <xdr:col>11</xdr:col>
      <xdr:colOff>180975</xdr:colOff>
      <xdr:row>28</xdr:row>
      <xdr:rowOff>190500</xdr:rowOff>
    </xdr:to>
    <xdr:sp>
      <xdr:nvSpPr>
        <xdr:cNvPr id="16" name="158 Conector recto"/>
        <xdr:cNvSpPr>
          <a:spLocks/>
        </xdr:cNvSpPr>
      </xdr:nvSpPr>
      <xdr:spPr>
        <a:xfrm flipV="1">
          <a:off x="7153275" y="4933950"/>
          <a:ext cx="0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200025</xdr:rowOff>
    </xdr:from>
    <xdr:to>
      <xdr:col>12</xdr:col>
      <xdr:colOff>361950</xdr:colOff>
      <xdr:row>28</xdr:row>
      <xdr:rowOff>200025</xdr:rowOff>
    </xdr:to>
    <xdr:sp>
      <xdr:nvSpPr>
        <xdr:cNvPr id="17" name="160 Conector recto"/>
        <xdr:cNvSpPr>
          <a:spLocks/>
        </xdr:cNvSpPr>
      </xdr:nvSpPr>
      <xdr:spPr>
        <a:xfrm flipH="1">
          <a:off x="7467600" y="5448300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57150</xdr:rowOff>
    </xdr:from>
    <xdr:to>
      <xdr:col>11</xdr:col>
      <xdr:colOff>495300</xdr:colOff>
      <xdr:row>33</xdr:row>
      <xdr:rowOff>114300</xdr:rowOff>
    </xdr:to>
    <xdr:sp>
      <xdr:nvSpPr>
        <xdr:cNvPr id="18" name="161 Conector recto"/>
        <xdr:cNvSpPr>
          <a:spLocks/>
        </xdr:cNvSpPr>
      </xdr:nvSpPr>
      <xdr:spPr>
        <a:xfrm flipV="1">
          <a:off x="7467600" y="47625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9</xdr:col>
      <xdr:colOff>723900</xdr:colOff>
      <xdr:row>30</xdr:row>
      <xdr:rowOff>57150</xdr:rowOff>
    </xdr:from>
    <xdr:to>
      <xdr:col>12</xdr:col>
      <xdr:colOff>476250</xdr:colOff>
      <xdr:row>30</xdr:row>
      <xdr:rowOff>57150</xdr:rowOff>
    </xdr:to>
    <xdr:sp>
      <xdr:nvSpPr>
        <xdr:cNvPr id="19" name="163 Conector recto"/>
        <xdr:cNvSpPr>
          <a:spLocks/>
        </xdr:cNvSpPr>
      </xdr:nvSpPr>
      <xdr:spPr>
        <a:xfrm flipH="1" flipV="1">
          <a:off x="6467475" y="5772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0</xdr:col>
      <xdr:colOff>685800</xdr:colOff>
      <xdr:row>39</xdr:row>
      <xdr:rowOff>0</xdr:rowOff>
    </xdr:from>
    <xdr:to>
      <xdr:col>1</xdr:col>
      <xdr:colOff>66675</xdr:colOff>
      <xdr:row>40</xdr:row>
      <xdr:rowOff>9525</xdr:rowOff>
    </xdr:to>
    <xdr:sp>
      <xdr:nvSpPr>
        <xdr:cNvPr id="20" name="173 Conector recto"/>
        <xdr:cNvSpPr>
          <a:spLocks/>
        </xdr:cNvSpPr>
      </xdr:nvSpPr>
      <xdr:spPr>
        <a:xfrm>
          <a:off x="685800" y="752475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161925</xdr:rowOff>
    </xdr:from>
    <xdr:to>
      <xdr:col>1</xdr:col>
      <xdr:colOff>133350</xdr:colOff>
      <xdr:row>40</xdr:row>
      <xdr:rowOff>9525</xdr:rowOff>
    </xdr:to>
    <xdr:sp>
      <xdr:nvSpPr>
        <xdr:cNvPr id="21" name="175 Conector recto"/>
        <xdr:cNvSpPr>
          <a:spLocks/>
        </xdr:cNvSpPr>
      </xdr:nvSpPr>
      <xdr:spPr>
        <a:xfrm flipV="1">
          <a:off x="752475" y="7296150"/>
          <a:ext cx="66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190500</xdr:rowOff>
    </xdr:from>
    <xdr:to>
      <xdr:col>2</xdr:col>
      <xdr:colOff>9525</xdr:colOff>
      <xdr:row>37</xdr:row>
      <xdr:rowOff>190500</xdr:rowOff>
    </xdr:to>
    <xdr:sp>
      <xdr:nvSpPr>
        <xdr:cNvPr id="22" name="178 Conector recto"/>
        <xdr:cNvSpPr>
          <a:spLocks/>
        </xdr:cNvSpPr>
      </xdr:nvSpPr>
      <xdr:spPr>
        <a:xfrm>
          <a:off x="819150" y="7324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161925</xdr:colOff>
      <xdr:row>18</xdr:row>
      <xdr:rowOff>38100</xdr:rowOff>
    </xdr:from>
    <xdr:to>
      <xdr:col>11</xdr:col>
      <xdr:colOff>209550</xdr:colOff>
      <xdr:row>18</xdr:row>
      <xdr:rowOff>38100</xdr:rowOff>
    </xdr:to>
    <xdr:sp>
      <xdr:nvSpPr>
        <xdr:cNvPr id="23" name="Line 12"/>
        <xdr:cNvSpPr>
          <a:spLocks/>
        </xdr:cNvSpPr>
      </xdr:nvSpPr>
      <xdr:spPr>
        <a:xfrm>
          <a:off x="6657975" y="3438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0</xdr:rowOff>
    </xdr:from>
    <xdr:to>
      <xdr:col>11</xdr:col>
      <xdr:colOff>133350</xdr:colOff>
      <xdr:row>19</xdr:row>
      <xdr:rowOff>9525</xdr:rowOff>
    </xdr:to>
    <xdr:sp>
      <xdr:nvSpPr>
        <xdr:cNvPr id="24" name="2 Conector recto"/>
        <xdr:cNvSpPr>
          <a:spLocks/>
        </xdr:cNvSpPr>
      </xdr:nvSpPr>
      <xdr:spPr>
        <a:xfrm>
          <a:off x="7105650" y="3400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28575</xdr:colOff>
      <xdr:row>42</xdr:row>
      <xdr:rowOff>0</xdr:rowOff>
    </xdr:from>
    <xdr:to>
      <xdr:col>10</xdr:col>
      <xdr:colOff>28575</xdr:colOff>
      <xdr:row>43</xdr:row>
      <xdr:rowOff>171450</xdr:rowOff>
    </xdr:to>
    <xdr:sp>
      <xdr:nvSpPr>
        <xdr:cNvPr id="25" name="Line 83"/>
        <xdr:cNvSpPr>
          <a:spLocks/>
        </xdr:cNvSpPr>
      </xdr:nvSpPr>
      <xdr:spPr>
        <a:xfrm flipV="1">
          <a:off x="6524625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180975</xdr:colOff>
      <xdr:row>42</xdr:row>
      <xdr:rowOff>0</xdr:rowOff>
    </xdr:from>
    <xdr:to>
      <xdr:col>10</xdr:col>
      <xdr:colOff>180975</xdr:colOff>
      <xdr:row>44</xdr:row>
      <xdr:rowOff>0</xdr:rowOff>
    </xdr:to>
    <xdr:sp>
      <xdr:nvSpPr>
        <xdr:cNvPr id="26" name="Line 83"/>
        <xdr:cNvSpPr>
          <a:spLocks/>
        </xdr:cNvSpPr>
      </xdr:nvSpPr>
      <xdr:spPr>
        <a:xfrm flipV="1">
          <a:off x="6677025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323850</xdr:colOff>
      <xdr:row>41</xdr:row>
      <xdr:rowOff>228600</xdr:rowOff>
    </xdr:from>
    <xdr:to>
      <xdr:col>10</xdr:col>
      <xdr:colOff>323850</xdr:colOff>
      <xdr:row>43</xdr:row>
      <xdr:rowOff>161925</xdr:rowOff>
    </xdr:to>
    <xdr:sp>
      <xdr:nvSpPr>
        <xdr:cNvPr id="27" name="Line 83"/>
        <xdr:cNvSpPr>
          <a:spLocks/>
        </xdr:cNvSpPr>
      </xdr:nvSpPr>
      <xdr:spPr>
        <a:xfrm flipV="1">
          <a:off x="6819900" y="8181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228600</xdr:rowOff>
    </xdr:from>
    <xdr:to>
      <xdr:col>11</xdr:col>
      <xdr:colOff>0</xdr:colOff>
      <xdr:row>43</xdr:row>
      <xdr:rowOff>171450</xdr:rowOff>
    </xdr:to>
    <xdr:sp>
      <xdr:nvSpPr>
        <xdr:cNvPr id="28" name="Line 83"/>
        <xdr:cNvSpPr>
          <a:spLocks/>
        </xdr:cNvSpPr>
      </xdr:nvSpPr>
      <xdr:spPr>
        <a:xfrm flipV="1">
          <a:off x="6972300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142875</xdr:colOff>
      <xdr:row>42</xdr:row>
      <xdr:rowOff>0</xdr:rowOff>
    </xdr:from>
    <xdr:to>
      <xdr:col>11</xdr:col>
      <xdr:colOff>142875</xdr:colOff>
      <xdr:row>43</xdr:row>
      <xdr:rowOff>171450</xdr:rowOff>
    </xdr:to>
    <xdr:sp>
      <xdr:nvSpPr>
        <xdr:cNvPr id="29" name="Line 83"/>
        <xdr:cNvSpPr>
          <a:spLocks/>
        </xdr:cNvSpPr>
      </xdr:nvSpPr>
      <xdr:spPr>
        <a:xfrm flipV="1">
          <a:off x="7115175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285750</xdr:colOff>
      <xdr:row>42</xdr:row>
      <xdr:rowOff>0</xdr:rowOff>
    </xdr:from>
    <xdr:to>
      <xdr:col>11</xdr:col>
      <xdr:colOff>285750</xdr:colOff>
      <xdr:row>44</xdr:row>
      <xdr:rowOff>0</xdr:rowOff>
    </xdr:to>
    <xdr:sp>
      <xdr:nvSpPr>
        <xdr:cNvPr id="30" name="Line 83"/>
        <xdr:cNvSpPr>
          <a:spLocks/>
        </xdr:cNvSpPr>
      </xdr:nvSpPr>
      <xdr:spPr>
        <a:xfrm flipV="1">
          <a:off x="7258050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438150</xdr:colOff>
      <xdr:row>41</xdr:row>
      <xdr:rowOff>228600</xdr:rowOff>
    </xdr:from>
    <xdr:to>
      <xdr:col>11</xdr:col>
      <xdr:colOff>438150</xdr:colOff>
      <xdr:row>43</xdr:row>
      <xdr:rowOff>161925</xdr:rowOff>
    </xdr:to>
    <xdr:sp>
      <xdr:nvSpPr>
        <xdr:cNvPr id="31" name="Line 83"/>
        <xdr:cNvSpPr>
          <a:spLocks/>
        </xdr:cNvSpPr>
      </xdr:nvSpPr>
      <xdr:spPr>
        <a:xfrm flipV="1">
          <a:off x="7410450" y="8181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600075</xdr:colOff>
      <xdr:row>41</xdr:row>
      <xdr:rowOff>228600</xdr:rowOff>
    </xdr:from>
    <xdr:to>
      <xdr:col>11</xdr:col>
      <xdr:colOff>600075</xdr:colOff>
      <xdr:row>43</xdr:row>
      <xdr:rowOff>171450</xdr:rowOff>
    </xdr:to>
    <xdr:sp>
      <xdr:nvSpPr>
        <xdr:cNvPr id="32" name="Line 83"/>
        <xdr:cNvSpPr>
          <a:spLocks/>
        </xdr:cNvSpPr>
      </xdr:nvSpPr>
      <xdr:spPr>
        <a:xfrm flipV="1">
          <a:off x="7572375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38100</xdr:colOff>
      <xdr:row>41</xdr:row>
      <xdr:rowOff>228600</xdr:rowOff>
    </xdr:from>
    <xdr:to>
      <xdr:col>12</xdr:col>
      <xdr:colOff>38100</xdr:colOff>
      <xdr:row>43</xdr:row>
      <xdr:rowOff>161925</xdr:rowOff>
    </xdr:to>
    <xdr:sp>
      <xdr:nvSpPr>
        <xdr:cNvPr id="33" name="Line 83"/>
        <xdr:cNvSpPr>
          <a:spLocks/>
        </xdr:cNvSpPr>
      </xdr:nvSpPr>
      <xdr:spPr>
        <a:xfrm flipV="1">
          <a:off x="7705725" y="8181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190500</xdr:colOff>
      <xdr:row>41</xdr:row>
      <xdr:rowOff>228600</xdr:rowOff>
    </xdr:from>
    <xdr:to>
      <xdr:col>12</xdr:col>
      <xdr:colOff>190500</xdr:colOff>
      <xdr:row>43</xdr:row>
      <xdr:rowOff>171450</xdr:rowOff>
    </xdr:to>
    <xdr:sp>
      <xdr:nvSpPr>
        <xdr:cNvPr id="34" name="Line 83"/>
        <xdr:cNvSpPr>
          <a:spLocks/>
        </xdr:cNvSpPr>
      </xdr:nvSpPr>
      <xdr:spPr>
        <a:xfrm flipV="1">
          <a:off x="7858125" y="8181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323850</xdr:colOff>
      <xdr:row>41</xdr:row>
      <xdr:rowOff>219075</xdr:rowOff>
    </xdr:from>
    <xdr:to>
      <xdr:col>12</xdr:col>
      <xdr:colOff>323850</xdr:colOff>
      <xdr:row>43</xdr:row>
      <xdr:rowOff>161925</xdr:rowOff>
    </xdr:to>
    <xdr:sp>
      <xdr:nvSpPr>
        <xdr:cNvPr id="35" name="Line 83"/>
        <xdr:cNvSpPr>
          <a:spLocks/>
        </xdr:cNvSpPr>
      </xdr:nvSpPr>
      <xdr:spPr>
        <a:xfrm flipV="1">
          <a:off x="7991475" y="8172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466725</xdr:colOff>
      <xdr:row>41</xdr:row>
      <xdr:rowOff>219075</xdr:rowOff>
    </xdr:from>
    <xdr:to>
      <xdr:col>12</xdr:col>
      <xdr:colOff>466725</xdr:colOff>
      <xdr:row>43</xdr:row>
      <xdr:rowOff>161925</xdr:rowOff>
    </xdr:to>
    <xdr:sp>
      <xdr:nvSpPr>
        <xdr:cNvPr id="36" name="Line 83"/>
        <xdr:cNvSpPr>
          <a:spLocks/>
        </xdr:cNvSpPr>
      </xdr:nvSpPr>
      <xdr:spPr>
        <a:xfrm flipV="1">
          <a:off x="8134350" y="8172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342900</xdr:colOff>
      <xdr:row>36</xdr:row>
      <xdr:rowOff>180975</xdr:rowOff>
    </xdr:from>
    <xdr:to>
      <xdr:col>11</xdr:col>
      <xdr:colOff>342900</xdr:colOff>
      <xdr:row>39</xdr:row>
      <xdr:rowOff>57150</xdr:rowOff>
    </xdr:to>
    <xdr:sp>
      <xdr:nvSpPr>
        <xdr:cNvPr id="37" name="Line 83"/>
        <xdr:cNvSpPr>
          <a:spLocks/>
        </xdr:cNvSpPr>
      </xdr:nvSpPr>
      <xdr:spPr>
        <a:xfrm>
          <a:off x="7315200" y="71056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95250</xdr:rowOff>
    </xdr:from>
    <xdr:to>
      <xdr:col>11</xdr:col>
      <xdr:colOff>628650</xdr:colOff>
      <xdr:row>30</xdr:row>
      <xdr:rowOff>200025</xdr:rowOff>
    </xdr:to>
    <xdr:sp>
      <xdr:nvSpPr>
        <xdr:cNvPr id="38" name="196 Rectángulo"/>
        <xdr:cNvSpPr>
          <a:spLocks noChangeAspect="1"/>
        </xdr:cNvSpPr>
      </xdr:nvSpPr>
      <xdr:spPr>
        <a:xfrm>
          <a:off x="7029450" y="5343525"/>
          <a:ext cx="571500" cy="5715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76200</xdr:rowOff>
    </xdr:from>
    <xdr:to>
      <xdr:col>12</xdr:col>
      <xdr:colOff>104775</xdr:colOff>
      <xdr:row>33</xdr:row>
      <xdr:rowOff>123825</xdr:rowOff>
    </xdr:to>
    <xdr:sp>
      <xdr:nvSpPr>
        <xdr:cNvPr id="39" name="197 Conector recto"/>
        <xdr:cNvSpPr>
          <a:spLocks/>
        </xdr:cNvSpPr>
      </xdr:nvSpPr>
      <xdr:spPr>
        <a:xfrm flipV="1">
          <a:off x="7772400" y="4781550"/>
          <a:ext cx="0" cy="16859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476250</xdr:colOff>
      <xdr:row>31</xdr:row>
      <xdr:rowOff>219075</xdr:rowOff>
    </xdr:from>
    <xdr:to>
      <xdr:col>12</xdr:col>
      <xdr:colOff>142875</xdr:colOff>
      <xdr:row>31</xdr:row>
      <xdr:rowOff>219075</xdr:rowOff>
    </xdr:to>
    <xdr:sp>
      <xdr:nvSpPr>
        <xdr:cNvPr id="40" name="198 Conector recto"/>
        <xdr:cNvSpPr>
          <a:spLocks/>
        </xdr:cNvSpPr>
      </xdr:nvSpPr>
      <xdr:spPr>
        <a:xfrm flipH="1">
          <a:off x="7448550" y="6153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333375</xdr:colOff>
      <xdr:row>46</xdr:row>
      <xdr:rowOff>38100</xdr:rowOff>
    </xdr:from>
    <xdr:to>
      <xdr:col>3</xdr:col>
      <xdr:colOff>371475</xdr:colOff>
      <xdr:row>46</xdr:row>
      <xdr:rowOff>161925</xdr:rowOff>
    </xdr:to>
    <xdr:sp>
      <xdr:nvSpPr>
        <xdr:cNvPr id="41" name="199 Conector recto"/>
        <xdr:cNvSpPr>
          <a:spLocks noChangeAspect="1"/>
        </xdr:cNvSpPr>
      </xdr:nvSpPr>
      <xdr:spPr>
        <a:xfrm>
          <a:off x="2371725" y="8963025"/>
          <a:ext cx="38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381000</xdr:colOff>
      <xdr:row>45</xdr:row>
      <xdr:rowOff>171450</xdr:rowOff>
    </xdr:from>
    <xdr:to>
      <xdr:col>3</xdr:col>
      <xdr:colOff>409575</xdr:colOff>
      <xdr:row>46</xdr:row>
      <xdr:rowOff>171450</xdr:rowOff>
    </xdr:to>
    <xdr:sp>
      <xdr:nvSpPr>
        <xdr:cNvPr id="42" name="200 Conector recto"/>
        <xdr:cNvSpPr>
          <a:spLocks noChangeAspect="1"/>
        </xdr:cNvSpPr>
      </xdr:nvSpPr>
      <xdr:spPr>
        <a:xfrm flipV="1">
          <a:off x="2419350" y="8915400"/>
          <a:ext cx="28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409575</xdr:colOff>
      <xdr:row>46</xdr:row>
      <xdr:rowOff>0</xdr:rowOff>
    </xdr:from>
    <xdr:to>
      <xdr:col>3</xdr:col>
      <xdr:colOff>714375</xdr:colOff>
      <xdr:row>46</xdr:row>
      <xdr:rowOff>0</xdr:rowOff>
    </xdr:to>
    <xdr:sp>
      <xdr:nvSpPr>
        <xdr:cNvPr id="43" name="201 Conector recto"/>
        <xdr:cNvSpPr>
          <a:spLocks noChangeAspect="1"/>
        </xdr:cNvSpPr>
      </xdr:nvSpPr>
      <xdr:spPr>
        <a:xfrm>
          <a:off x="2447925" y="8924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333375</xdr:colOff>
      <xdr:row>54</xdr:row>
      <xdr:rowOff>66675</xdr:rowOff>
    </xdr:from>
    <xdr:to>
      <xdr:col>3</xdr:col>
      <xdr:colOff>371475</xdr:colOff>
      <xdr:row>55</xdr:row>
      <xdr:rowOff>0</xdr:rowOff>
    </xdr:to>
    <xdr:sp>
      <xdr:nvSpPr>
        <xdr:cNvPr id="44" name="203 Conector recto"/>
        <xdr:cNvSpPr>
          <a:spLocks noChangeAspect="1"/>
        </xdr:cNvSpPr>
      </xdr:nvSpPr>
      <xdr:spPr>
        <a:xfrm>
          <a:off x="2371725" y="10582275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381000</xdr:colOff>
      <xdr:row>53</xdr:row>
      <xdr:rowOff>171450</xdr:rowOff>
    </xdr:from>
    <xdr:to>
      <xdr:col>3</xdr:col>
      <xdr:colOff>409575</xdr:colOff>
      <xdr:row>55</xdr:row>
      <xdr:rowOff>0</xdr:rowOff>
    </xdr:to>
    <xdr:sp>
      <xdr:nvSpPr>
        <xdr:cNvPr id="45" name="204 Conector recto"/>
        <xdr:cNvSpPr>
          <a:spLocks noChangeAspect="1"/>
        </xdr:cNvSpPr>
      </xdr:nvSpPr>
      <xdr:spPr>
        <a:xfrm flipV="1">
          <a:off x="2419350" y="10477500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409575</xdr:colOff>
      <xdr:row>53</xdr:row>
      <xdr:rowOff>200025</xdr:rowOff>
    </xdr:from>
    <xdr:to>
      <xdr:col>3</xdr:col>
      <xdr:colOff>714375</xdr:colOff>
      <xdr:row>53</xdr:row>
      <xdr:rowOff>200025</xdr:rowOff>
    </xdr:to>
    <xdr:sp>
      <xdr:nvSpPr>
        <xdr:cNvPr id="46" name="205 Conector recto"/>
        <xdr:cNvSpPr>
          <a:spLocks noChangeAspect="1"/>
        </xdr:cNvSpPr>
      </xdr:nvSpPr>
      <xdr:spPr>
        <a:xfrm>
          <a:off x="2447925" y="10506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30" zoomScaleNormal="130" zoomScalePageLayoutView="0" workbookViewId="0" topLeftCell="A1">
      <selection activeCell="B1" activeCellId="1" sqref="A1 B1"/>
    </sheetView>
  </sheetViews>
  <sheetFormatPr defaultColWidth="11.421875" defaultRowHeight="13.5"/>
  <cols>
    <col min="1" max="1" width="10.28125" style="0" customWidth="1"/>
    <col min="2" max="2" width="13.28125" style="0" customWidth="1"/>
    <col min="3" max="3" width="7.00390625" style="0" customWidth="1"/>
    <col min="4" max="4" width="11.7109375" style="0" bestFit="1" customWidth="1"/>
    <col min="5" max="5" width="12.8515625" style="0" customWidth="1"/>
    <col min="6" max="6" width="5.7109375" style="0" customWidth="1"/>
    <col min="7" max="7" width="8.28125" style="0" customWidth="1"/>
    <col min="8" max="8" width="8.7109375" style="0" customWidth="1"/>
    <col min="9" max="9" width="8.28125" style="0" customWidth="1"/>
    <col min="10" max="10" width="11.28125" style="0" customWidth="1"/>
    <col min="11" max="11" width="7.140625" style="0" customWidth="1"/>
    <col min="12" max="12" width="10.421875" style="0" customWidth="1"/>
  </cols>
  <sheetData>
    <row r="1" spans="1:12" ht="19.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 customHeight="1" thickBot="1">
      <c r="A2" s="58" t="s">
        <v>88</v>
      </c>
      <c r="B2" s="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4.25" thickBot="1">
      <c r="A3" s="82" t="s">
        <v>8</v>
      </c>
      <c r="B3" s="83"/>
      <c r="C3" s="83"/>
      <c r="D3" s="83"/>
      <c r="E3" s="83"/>
      <c r="F3" s="84"/>
      <c r="H3" s="90" t="s">
        <v>89</v>
      </c>
      <c r="I3" s="90"/>
      <c r="J3" s="90"/>
      <c r="K3" s="90"/>
      <c r="L3" s="45"/>
      <c r="M3" s="45"/>
    </row>
    <row r="4" spans="1:9" ht="15">
      <c r="A4" s="48" t="s">
        <v>20</v>
      </c>
      <c r="B4" s="22">
        <v>116</v>
      </c>
      <c r="C4" s="9" t="s">
        <v>125</v>
      </c>
      <c r="D4" s="9" t="s">
        <v>48</v>
      </c>
      <c r="E4" s="9"/>
      <c r="F4" s="49"/>
      <c r="I4" s="39" t="s">
        <v>69</v>
      </c>
    </row>
    <row r="5" spans="1:6" ht="15">
      <c r="A5" s="48" t="s">
        <v>97</v>
      </c>
      <c r="B5" s="22">
        <v>140</v>
      </c>
      <c r="C5" s="7" t="s">
        <v>121</v>
      </c>
      <c r="D5" s="9" t="s">
        <v>49</v>
      </c>
      <c r="E5" s="9"/>
      <c r="F5" s="49"/>
    </row>
    <row r="6" spans="1:7" ht="15">
      <c r="A6" s="67" t="s">
        <v>40</v>
      </c>
      <c r="B6" s="22">
        <v>150</v>
      </c>
      <c r="C6" s="9" t="s">
        <v>47</v>
      </c>
      <c r="D6" s="9" t="s">
        <v>50</v>
      </c>
      <c r="E6" s="11"/>
      <c r="F6" s="50"/>
      <c r="G6" s="3"/>
    </row>
    <row r="7" spans="1:7" ht="14.25">
      <c r="A7" s="48" t="s">
        <v>18</v>
      </c>
      <c r="B7" s="22">
        <f>+H12</f>
        <v>60</v>
      </c>
      <c r="C7" s="9" t="s">
        <v>122</v>
      </c>
      <c r="D7" s="9" t="s">
        <v>7</v>
      </c>
      <c r="E7" s="11"/>
      <c r="F7" s="50"/>
      <c r="G7" s="3"/>
    </row>
    <row r="8" spans="1:7" ht="14.25">
      <c r="A8" s="56" t="s">
        <v>0</v>
      </c>
      <c r="B8" s="11">
        <v>24</v>
      </c>
      <c r="C8" s="9" t="s">
        <v>122</v>
      </c>
      <c r="D8" s="9" t="s">
        <v>52</v>
      </c>
      <c r="E8" s="10"/>
      <c r="F8" s="50"/>
      <c r="G8" s="3"/>
    </row>
    <row r="9" spans="1:10" ht="14.25">
      <c r="A9" s="56" t="s">
        <v>1</v>
      </c>
      <c r="B9" s="11">
        <v>24</v>
      </c>
      <c r="C9" s="9" t="s">
        <v>122</v>
      </c>
      <c r="D9" s="9" t="s">
        <v>70</v>
      </c>
      <c r="E9" s="10"/>
      <c r="F9" s="50"/>
      <c r="G9" s="3"/>
      <c r="J9" s="2"/>
    </row>
    <row r="10" spans="1:12" ht="15" thickBot="1">
      <c r="A10" s="57" t="s">
        <v>71</v>
      </c>
      <c r="B10" s="11">
        <v>16</v>
      </c>
      <c r="C10" s="9" t="s">
        <v>122</v>
      </c>
      <c r="D10" s="9" t="s">
        <v>21</v>
      </c>
      <c r="E10" s="10"/>
      <c r="F10" s="50"/>
      <c r="G10" s="3"/>
      <c r="H10" s="3"/>
      <c r="I10" s="3"/>
      <c r="J10" s="3"/>
      <c r="K10" s="3"/>
      <c r="L10" s="13"/>
    </row>
    <row r="11" spans="1:12" ht="14.25" thickBot="1">
      <c r="A11" s="85" t="s">
        <v>53</v>
      </c>
      <c r="B11" s="86"/>
      <c r="C11" s="86"/>
      <c r="D11" s="86"/>
      <c r="E11" s="86"/>
      <c r="F11" s="87"/>
      <c r="G11" s="3"/>
      <c r="H11" s="3"/>
      <c r="I11" s="3"/>
      <c r="J11" s="4"/>
      <c r="K11" s="3"/>
      <c r="L11" s="6"/>
    </row>
    <row r="12" spans="1:12" ht="15.75">
      <c r="A12" s="68" t="s">
        <v>117</v>
      </c>
      <c r="B12" s="22">
        <v>540</v>
      </c>
      <c r="C12" s="11" t="s">
        <v>55</v>
      </c>
      <c r="D12" s="11" t="s">
        <v>54</v>
      </c>
      <c r="E12" s="11"/>
      <c r="F12" s="50"/>
      <c r="G12" s="13" t="s">
        <v>12</v>
      </c>
      <c r="H12" s="5">
        <v>60</v>
      </c>
      <c r="I12" s="3"/>
      <c r="J12" s="3"/>
      <c r="K12" s="3"/>
      <c r="L12" s="6"/>
    </row>
    <row r="13" spans="1:12" ht="14.25">
      <c r="A13" s="60"/>
      <c r="B13" s="22"/>
      <c r="C13" s="11"/>
      <c r="D13" s="11"/>
      <c r="E13" s="11"/>
      <c r="F13" s="50"/>
      <c r="G13" s="3"/>
      <c r="H13" s="3"/>
      <c r="I13" s="3"/>
      <c r="J13" s="3"/>
      <c r="K13" s="3"/>
      <c r="L13" s="13">
        <f>+H12-L18-L19</f>
        <v>42</v>
      </c>
    </row>
    <row r="14" spans="1:12" ht="14.25">
      <c r="A14" s="60" t="s">
        <v>56</v>
      </c>
      <c r="B14" s="22">
        <v>0</v>
      </c>
      <c r="C14" s="11" t="s">
        <v>57</v>
      </c>
      <c r="D14" s="11" t="s">
        <v>101</v>
      </c>
      <c r="E14" s="11"/>
      <c r="F14" s="50"/>
      <c r="G14" s="13"/>
      <c r="H14" s="5"/>
      <c r="I14" s="3"/>
      <c r="J14" s="3"/>
      <c r="K14" s="3"/>
      <c r="L14" s="13"/>
    </row>
    <row r="15" spans="1:12" ht="14.25">
      <c r="A15" s="51" t="s">
        <v>13</v>
      </c>
      <c r="B15" s="22">
        <v>0.04</v>
      </c>
      <c r="C15" s="11" t="s">
        <v>57</v>
      </c>
      <c r="D15" s="11" t="s">
        <v>100</v>
      </c>
      <c r="E15" s="11"/>
      <c r="F15" s="50"/>
      <c r="G15" s="3"/>
      <c r="H15" s="3"/>
      <c r="I15" s="3"/>
      <c r="J15" s="3"/>
      <c r="K15" s="3"/>
      <c r="L15" s="13"/>
    </row>
    <row r="16" spans="1:12" ht="15">
      <c r="A16" s="51" t="s">
        <v>16</v>
      </c>
      <c r="B16" s="22">
        <v>0</v>
      </c>
      <c r="C16" s="11" t="s">
        <v>59</v>
      </c>
      <c r="D16" s="11" t="s">
        <v>58</v>
      </c>
      <c r="E16" s="11"/>
      <c r="F16" s="50"/>
      <c r="G16" s="3"/>
      <c r="H16" s="3"/>
      <c r="I16" s="3"/>
      <c r="J16" s="3"/>
      <c r="K16" s="3"/>
      <c r="L16" s="3"/>
    </row>
    <row r="17" spans="1:12" ht="14.25">
      <c r="A17" s="51" t="s">
        <v>17</v>
      </c>
      <c r="B17" s="22">
        <v>0</v>
      </c>
      <c r="C17" s="11" t="s">
        <v>57</v>
      </c>
      <c r="D17" s="11" t="s">
        <v>99</v>
      </c>
      <c r="E17" s="11"/>
      <c r="F17" s="50"/>
      <c r="G17" s="3"/>
      <c r="H17" s="3"/>
      <c r="I17" s="3"/>
      <c r="J17" s="3"/>
      <c r="K17" s="3"/>
      <c r="L17" s="3"/>
    </row>
    <row r="18" spans="1:13" ht="14.25">
      <c r="A18" s="51" t="s">
        <v>14</v>
      </c>
      <c r="B18" s="22">
        <v>4000</v>
      </c>
      <c r="C18" s="11" t="s">
        <v>124</v>
      </c>
      <c r="D18" s="11" t="s">
        <v>60</v>
      </c>
      <c r="E18" s="11"/>
      <c r="F18" s="50"/>
      <c r="G18" s="3"/>
      <c r="H18" s="3"/>
      <c r="I18" s="3"/>
      <c r="J18" s="3"/>
      <c r="K18" s="8" t="s">
        <v>6</v>
      </c>
      <c r="L18" s="13">
        <f>J39</f>
        <v>13</v>
      </c>
      <c r="M18" t="s">
        <v>11</v>
      </c>
    </row>
    <row r="19" spans="1:13" ht="14.25">
      <c r="A19" s="51" t="s">
        <v>15</v>
      </c>
      <c r="B19" s="22">
        <v>0</v>
      </c>
      <c r="C19" s="11" t="s">
        <v>123</v>
      </c>
      <c r="D19" s="11" t="s">
        <v>61</v>
      </c>
      <c r="E19" s="11"/>
      <c r="F19" s="50"/>
      <c r="G19" s="3"/>
      <c r="H19" s="3"/>
      <c r="I19" s="3"/>
      <c r="J19" s="3"/>
      <c r="K19" s="34" t="s">
        <v>29</v>
      </c>
      <c r="L19" s="35">
        <v>5</v>
      </c>
      <c r="M19" t="s">
        <v>132</v>
      </c>
    </row>
    <row r="20" spans="1:12" ht="14.25" thickBot="1">
      <c r="A20" s="52" t="s">
        <v>65</v>
      </c>
      <c r="B20" s="53"/>
      <c r="C20" s="91" t="s">
        <v>41</v>
      </c>
      <c r="D20" s="91"/>
      <c r="E20" s="54"/>
      <c r="F20" s="55"/>
      <c r="G20" s="3"/>
      <c r="H20" s="3"/>
      <c r="I20" s="13" t="s">
        <v>30</v>
      </c>
      <c r="J20" s="3"/>
      <c r="K20" s="3"/>
      <c r="L20" s="3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7" ht="18">
      <c r="A22" s="16" t="s">
        <v>66</v>
      </c>
      <c r="B22" s="3"/>
      <c r="C22" s="3"/>
      <c r="D22" s="3"/>
      <c r="E22" s="3"/>
      <c r="F22" s="3"/>
      <c r="G22" s="3"/>
    </row>
    <row r="23" spans="1:7" ht="13.5">
      <c r="A23" s="1" t="s">
        <v>87</v>
      </c>
      <c r="B23" s="3"/>
      <c r="C23" s="3"/>
      <c r="D23" s="3"/>
      <c r="E23" s="3"/>
      <c r="F23" s="3"/>
      <c r="G23" s="3"/>
    </row>
    <row r="24" spans="1:7" ht="15.75">
      <c r="A24" s="30" t="s">
        <v>4</v>
      </c>
      <c r="B24" s="12" t="s">
        <v>5</v>
      </c>
      <c r="C24" s="12"/>
      <c r="D24" s="25" t="s">
        <v>113</v>
      </c>
      <c r="E24" s="69" t="s">
        <v>84</v>
      </c>
      <c r="F24" s="3"/>
      <c r="G24" s="3"/>
    </row>
    <row r="25" spans="1:7" ht="13.5">
      <c r="A25" s="24" t="s">
        <v>90</v>
      </c>
      <c r="B25" s="12">
        <f>IF($B$7&lt;=59.05,1.15,IF($B$7&lt;118.1,1.2,1.3))</f>
        <v>1.2</v>
      </c>
      <c r="C25" s="12"/>
      <c r="D25" s="12"/>
      <c r="E25" s="12" t="s">
        <v>85</v>
      </c>
      <c r="F25" s="3"/>
      <c r="G25" s="3"/>
    </row>
    <row r="26" spans="1:12" ht="13.5">
      <c r="A26" s="24" t="s">
        <v>91</v>
      </c>
      <c r="B26" s="12">
        <f>(B12)*1000</f>
        <v>540000</v>
      </c>
      <c r="C26" s="12" t="s">
        <v>62</v>
      </c>
      <c r="D26" s="12"/>
      <c r="E26" s="70" t="s">
        <v>86</v>
      </c>
      <c r="F26" s="3"/>
      <c r="G26" s="3"/>
      <c r="L26" s="28" t="s">
        <v>102</v>
      </c>
    </row>
    <row r="27" spans="1:7" ht="13.5">
      <c r="A27" s="24"/>
      <c r="B27" s="12"/>
      <c r="C27" s="12"/>
      <c r="D27" s="12"/>
      <c r="E27" s="12"/>
      <c r="F27" s="3"/>
      <c r="G27" s="3"/>
    </row>
    <row r="28" spans="1:12" ht="15.75">
      <c r="A28" s="30" t="s">
        <v>4</v>
      </c>
      <c r="B28" s="26">
        <f>B25*B26/$B$4</f>
        <v>5586.206896551724</v>
      </c>
      <c r="C28" s="12" t="s">
        <v>126</v>
      </c>
      <c r="D28" s="24" t="s">
        <v>92</v>
      </c>
      <c r="E28" s="61">
        <f>ROUND(SQRT(B28),2)</f>
        <v>74.74</v>
      </c>
      <c r="F28" s="64" t="s">
        <v>63</v>
      </c>
      <c r="G28" s="3"/>
      <c r="H28" s="28" t="s">
        <v>26</v>
      </c>
      <c r="I28">
        <f>(E29-B9)/2</f>
        <v>25.5</v>
      </c>
      <c r="J28" t="s">
        <v>51</v>
      </c>
      <c r="L28" s="17" t="s">
        <v>19</v>
      </c>
    </row>
    <row r="29" spans="1:13" ht="17.25">
      <c r="A29" s="23"/>
      <c r="B29" s="26"/>
      <c r="C29" s="12"/>
      <c r="D29" s="36" t="s">
        <v>92</v>
      </c>
      <c r="E29" s="62">
        <v>75</v>
      </c>
      <c r="F29" s="64" t="s">
        <v>64</v>
      </c>
      <c r="G29" s="3"/>
      <c r="H29" s="28" t="s">
        <v>25</v>
      </c>
      <c r="I29">
        <f>(E29-B8)/2</f>
        <v>25.5</v>
      </c>
      <c r="J29" t="s">
        <v>51</v>
      </c>
      <c r="L29" s="41" t="s">
        <v>31</v>
      </c>
      <c r="M29" s="42" t="s">
        <v>24</v>
      </c>
    </row>
    <row r="30" spans="1:12" ht="19.5">
      <c r="A30" s="30" t="s">
        <v>27</v>
      </c>
      <c r="B30" s="26">
        <f>E29*E29</f>
        <v>5625</v>
      </c>
      <c r="C30" s="63" t="s">
        <v>127</v>
      </c>
      <c r="D30" s="12"/>
      <c r="E30" s="12"/>
      <c r="F30" s="3"/>
      <c r="G30" s="3"/>
      <c r="J30" s="14" t="s">
        <v>93</v>
      </c>
      <c r="K30" s="20" t="s">
        <v>3</v>
      </c>
      <c r="L30" s="40" t="s">
        <v>31</v>
      </c>
    </row>
    <row r="31" spans="1:13" ht="17.25">
      <c r="A31" s="23"/>
      <c r="B31" s="26"/>
      <c r="C31" s="12"/>
      <c r="D31" s="12"/>
      <c r="E31" s="12"/>
      <c r="F31" s="3"/>
      <c r="G31" s="3"/>
      <c r="J31" s="28" t="s">
        <v>69</v>
      </c>
      <c r="K31" s="29"/>
      <c r="L31" s="19" t="s">
        <v>2</v>
      </c>
      <c r="M31" s="29" t="s">
        <v>104</v>
      </c>
    </row>
    <row r="32" spans="1:12" ht="18.75">
      <c r="A32" s="16" t="s">
        <v>110</v>
      </c>
      <c r="B32" s="26"/>
      <c r="C32" s="12"/>
      <c r="D32" s="12"/>
      <c r="E32" s="12"/>
      <c r="F32" s="3"/>
      <c r="G32" s="3"/>
      <c r="L32" s="20" t="s">
        <v>42</v>
      </c>
    </row>
    <row r="33" spans="1:7" ht="13.5">
      <c r="A33" s="1" t="s">
        <v>111</v>
      </c>
      <c r="B33" s="26"/>
      <c r="C33" s="12"/>
      <c r="D33" s="12"/>
      <c r="E33" s="12"/>
      <c r="F33" s="3"/>
      <c r="G33" s="3"/>
    </row>
    <row r="34" spans="1:12" ht="13.5">
      <c r="A34" s="24" t="s">
        <v>96</v>
      </c>
      <c r="B34" s="12" t="s">
        <v>98</v>
      </c>
      <c r="C34" s="12"/>
      <c r="D34" s="25" t="s">
        <v>112</v>
      </c>
      <c r="E34" s="12" t="s">
        <v>94</v>
      </c>
      <c r="F34" s="3"/>
      <c r="G34" s="24" t="s">
        <v>95</v>
      </c>
      <c r="H34" s="27">
        <f>B12</f>
        <v>540</v>
      </c>
      <c r="I34" t="s">
        <v>59</v>
      </c>
      <c r="L34" s="15" t="s">
        <v>103</v>
      </c>
    </row>
    <row r="35" spans="1:12" ht="15">
      <c r="A35" s="24" t="s">
        <v>96</v>
      </c>
      <c r="B35" s="26">
        <f>H34*1000/B30</f>
        <v>96</v>
      </c>
      <c r="C35" s="12" t="s">
        <v>114</v>
      </c>
      <c r="E35" s="12"/>
      <c r="F35" s="3"/>
      <c r="G35" s="3"/>
      <c r="L35" s="15"/>
    </row>
    <row r="36" spans="1:7" ht="17.25">
      <c r="A36" s="23"/>
      <c r="B36" s="26"/>
      <c r="C36" s="12"/>
      <c r="D36" s="12"/>
      <c r="E36" s="12"/>
      <c r="F36" s="3"/>
      <c r="G36" s="3"/>
    </row>
    <row r="37" spans="1:12" ht="16.5">
      <c r="A37" s="24" t="s">
        <v>105</v>
      </c>
      <c r="B37" s="27" t="s">
        <v>106</v>
      </c>
      <c r="C37" s="12"/>
      <c r="D37" s="24" t="s">
        <v>105</v>
      </c>
      <c r="E37" s="31">
        <f>B35*E29*((I28*I28)/2)</f>
        <v>2340900</v>
      </c>
      <c r="F37" s="64" t="s">
        <v>115</v>
      </c>
      <c r="L37" s="72">
        <f>B26/1000</f>
        <v>540</v>
      </c>
    </row>
    <row r="38" spans="1:12" ht="17.25">
      <c r="A38" s="23"/>
      <c r="B38" s="26"/>
      <c r="C38" s="12"/>
      <c r="D38" s="12"/>
      <c r="E38" s="12"/>
      <c r="F38" s="3"/>
      <c r="G38" s="3"/>
      <c r="L38" s="15"/>
    </row>
    <row r="39" spans="1:11" ht="13.5">
      <c r="A39" s="37" t="s">
        <v>119</v>
      </c>
      <c r="B39" s="33" t="s">
        <v>108</v>
      </c>
      <c r="C39" s="12"/>
      <c r="D39" s="25" t="s">
        <v>113</v>
      </c>
      <c r="E39" s="12" t="s">
        <v>109</v>
      </c>
      <c r="F39" s="37" t="s">
        <v>119</v>
      </c>
      <c r="G39" s="27">
        <f>SQRT(E37/(0.1448*$B$18*E29))</f>
        <v>7.3408529168592755</v>
      </c>
      <c r="H39" s="65" t="s">
        <v>51</v>
      </c>
      <c r="I39" s="32" t="s">
        <v>10</v>
      </c>
      <c r="J39" s="38">
        <v>13</v>
      </c>
      <c r="K39" s="1"/>
    </row>
    <row r="40" spans="1:12" ht="16.5">
      <c r="A40" s="30"/>
      <c r="B40" s="26" t="s">
        <v>107</v>
      </c>
      <c r="C40" s="12"/>
      <c r="D40" s="12"/>
      <c r="E40" s="12"/>
      <c r="F40" s="3"/>
      <c r="G40" s="17" t="s">
        <v>28</v>
      </c>
      <c r="J40" s="1" t="s">
        <v>116</v>
      </c>
      <c r="L40" s="15"/>
    </row>
    <row r="41" spans="1:12" ht="17.25">
      <c r="A41" s="23"/>
      <c r="B41" s="26"/>
      <c r="C41" s="12"/>
      <c r="D41" s="12"/>
      <c r="E41" s="12"/>
      <c r="F41" s="3"/>
      <c r="G41" s="3"/>
      <c r="L41" s="15"/>
    </row>
    <row r="42" spans="1:12" ht="18">
      <c r="A42" s="16" t="s">
        <v>67</v>
      </c>
      <c r="B42" s="26"/>
      <c r="C42" s="12"/>
      <c r="D42" s="12"/>
      <c r="E42" s="12"/>
      <c r="F42" s="3"/>
      <c r="G42" s="3"/>
      <c r="L42" s="15"/>
    </row>
    <row r="43" spans="1:7" ht="13.5">
      <c r="A43" s="1" t="s">
        <v>83</v>
      </c>
      <c r="B43" s="3"/>
      <c r="C43" s="3"/>
      <c r="D43" s="3"/>
      <c r="E43" s="12"/>
      <c r="F43" s="3"/>
      <c r="G43" s="3"/>
    </row>
    <row r="44" spans="1:3" ht="13.5">
      <c r="A44" s="24" t="s">
        <v>34</v>
      </c>
      <c r="B44" s="27" t="s">
        <v>35</v>
      </c>
      <c r="C44" s="25" t="s">
        <v>134</v>
      </c>
    </row>
    <row r="45" spans="1:12" ht="17.25">
      <c r="A45" s="89" t="s">
        <v>81</v>
      </c>
      <c r="B45" s="89"/>
      <c r="C45" s="66" t="s">
        <v>68</v>
      </c>
      <c r="D45" s="27" t="s">
        <v>38</v>
      </c>
      <c r="F45" s="24" t="s">
        <v>36</v>
      </c>
      <c r="G45" s="43">
        <f>ROUND(G46/(D48*E29*J39),2)</f>
        <v>108.6</v>
      </c>
      <c r="H45" s="17" t="s">
        <v>128</v>
      </c>
      <c r="I45" s="43"/>
      <c r="L45" s="71">
        <f>ROUND(B35*10,2)</f>
        <v>960</v>
      </c>
    </row>
    <row r="46" spans="1:10" ht="14.25">
      <c r="A46" s="89" t="s">
        <v>80</v>
      </c>
      <c r="B46" s="89"/>
      <c r="C46" s="24" t="s">
        <v>32</v>
      </c>
      <c r="D46" s="27" t="s">
        <v>118</v>
      </c>
      <c r="F46" s="28" t="s">
        <v>32</v>
      </c>
      <c r="G46" s="44">
        <f>ROUND(B35*E29*(I28-J39),0)</f>
        <v>90000</v>
      </c>
      <c r="H46" s="18" t="s">
        <v>129</v>
      </c>
      <c r="I46" s="46" t="str">
        <f>IF(G45&lt;G47,"Ok","Fail")</f>
        <v>Ok</v>
      </c>
      <c r="J46" s="7" t="str">
        <f>IF(I46="Fail","Ʋu&gt;Vc","Ʋu&lt;Vc")</f>
        <v>Ʋu&lt;Vc</v>
      </c>
    </row>
    <row r="47" spans="1:10" ht="14.25">
      <c r="A47" s="89" t="s">
        <v>82</v>
      </c>
      <c r="B47" s="89"/>
      <c r="C47" s="24" t="s">
        <v>37</v>
      </c>
      <c r="D47" s="27" t="s">
        <v>33</v>
      </c>
      <c r="F47" s="28" t="s">
        <v>120</v>
      </c>
      <c r="G47" s="27">
        <f>((0.53*SQRT($B$18))*3.57)</f>
        <v>119.6669112160918</v>
      </c>
      <c r="H47" s="17" t="s">
        <v>128</v>
      </c>
      <c r="J47" s="7">
        <f>IF(I46="Falla","Incremente 'd' e intente de nuevo","")</f>
      </c>
    </row>
    <row r="48" spans="2:4" ht="14.25">
      <c r="B48" s="89" t="s">
        <v>78</v>
      </c>
      <c r="C48" s="89"/>
      <c r="D48" s="43">
        <v>0.85</v>
      </c>
    </row>
    <row r="49" spans="1:7" ht="13.5">
      <c r="A49" s="1"/>
      <c r="B49" s="3"/>
      <c r="C49" s="3"/>
      <c r="D49" s="3"/>
      <c r="E49" s="12"/>
      <c r="F49" s="3"/>
      <c r="G49" s="3"/>
    </row>
    <row r="50" spans="1:12" ht="18">
      <c r="A50" s="16" t="s">
        <v>22</v>
      </c>
      <c r="B50" s="3"/>
      <c r="C50" s="3"/>
      <c r="D50" s="3"/>
      <c r="E50" s="12"/>
      <c r="F50" s="3"/>
      <c r="G50" s="3"/>
      <c r="L50" s="17"/>
    </row>
    <row r="51" spans="1:7" ht="13.5">
      <c r="A51" s="1" t="s">
        <v>72</v>
      </c>
      <c r="B51" s="3"/>
      <c r="C51" s="3"/>
      <c r="D51" s="3"/>
      <c r="E51" s="12"/>
      <c r="F51" s="3"/>
      <c r="G51" s="3"/>
    </row>
    <row r="52" spans="1:10" ht="14.25">
      <c r="A52" s="24" t="s">
        <v>34</v>
      </c>
      <c r="B52" s="27" t="s">
        <v>35</v>
      </c>
      <c r="C52" s="25" t="s">
        <v>134</v>
      </c>
      <c r="D52" s="27"/>
      <c r="F52" s="28"/>
      <c r="G52" s="44"/>
      <c r="H52" s="18"/>
      <c r="J52" s="7"/>
    </row>
    <row r="53" spans="1:10" ht="21">
      <c r="A53" s="89" t="s">
        <v>73</v>
      </c>
      <c r="B53" s="89"/>
      <c r="C53" s="24" t="s">
        <v>36</v>
      </c>
      <c r="D53" s="27" t="s">
        <v>136</v>
      </c>
      <c r="F53" s="28" t="s">
        <v>137</v>
      </c>
      <c r="G53" s="44">
        <f>4*(B8+J39)</f>
        <v>148</v>
      </c>
      <c r="H53" s="18" t="s">
        <v>130</v>
      </c>
      <c r="J53" s="7"/>
    </row>
    <row r="54" spans="1:10" ht="16.5">
      <c r="A54" s="89" t="s">
        <v>77</v>
      </c>
      <c r="B54" s="89"/>
      <c r="C54" s="24" t="s">
        <v>32</v>
      </c>
      <c r="D54" s="27" t="s">
        <v>139</v>
      </c>
      <c r="F54" s="28" t="s">
        <v>36</v>
      </c>
      <c r="G54" s="44">
        <f>ROUND(G55/(D56*G53*J39),2)</f>
        <v>249.83</v>
      </c>
      <c r="H54" s="18" t="s">
        <v>128</v>
      </c>
      <c r="J54" s="7"/>
    </row>
    <row r="55" spans="1:10" ht="14.25">
      <c r="A55" s="89" t="s">
        <v>79</v>
      </c>
      <c r="B55" s="89"/>
      <c r="C55" s="24" t="s">
        <v>133</v>
      </c>
      <c r="D55" s="27" t="s">
        <v>135</v>
      </c>
      <c r="F55" s="28" t="s">
        <v>32</v>
      </c>
      <c r="G55" s="44">
        <f>(H34*1000)-(B35*((B8+J39)^2))</f>
        <v>408576</v>
      </c>
      <c r="H55" s="18" t="s">
        <v>129</v>
      </c>
      <c r="I55" s="46" t="str">
        <f>IF(G54&lt;G56,"Ok","Fail")</f>
        <v>Ok</v>
      </c>
      <c r="J55" s="7" t="str">
        <f>IF(I55="Fail","Ʋu&gt;Vc","Ʋu&lt;Vc")</f>
        <v>Ʋu&lt;Vc</v>
      </c>
    </row>
    <row r="56" spans="1:10" ht="14.25">
      <c r="A56" s="89" t="s">
        <v>23</v>
      </c>
      <c r="B56" s="89"/>
      <c r="C56" s="24" t="s">
        <v>39</v>
      </c>
      <c r="D56" s="27">
        <v>0.85</v>
      </c>
      <c r="F56" s="28" t="s">
        <v>120</v>
      </c>
      <c r="G56" s="44">
        <f>((1.06*SQRT($B$18))*3.82)</f>
        <v>256.093894031076</v>
      </c>
      <c r="H56" s="18" t="s">
        <v>128</v>
      </c>
      <c r="J56" s="7">
        <f>IF(I55="Falla","Incremente 'd' e intente de nuevo ó Cálcule Pedestal","")</f>
      </c>
    </row>
    <row r="57" spans="1:10" ht="21">
      <c r="A57" s="89" t="s">
        <v>74</v>
      </c>
      <c r="B57" s="89"/>
      <c r="C57" s="24" t="s">
        <v>137</v>
      </c>
      <c r="D57" s="27" t="s">
        <v>138</v>
      </c>
      <c r="F57" s="47" t="s">
        <v>43</v>
      </c>
      <c r="G57" s="44">
        <f>4*(D58+J39)</f>
        <v>292</v>
      </c>
      <c r="H57" s="18" t="s">
        <v>131</v>
      </c>
      <c r="J57" s="7"/>
    </row>
    <row r="58" spans="1:10" ht="14.25">
      <c r="A58" s="89" t="s">
        <v>75</v>
      </c>
      <c r="B58" s="89"/>
      <c r="C58" s="24" t="s">
        <v>45</v>
      </c>
      <c r="D58" s="73">
        <v>60</v>
      </c>
      <c r="F58" s="28" t="s">
        <v>44</v>
      </c>
      <c r="G58" s="44">
        <f>ROUND(G55/(D56*G57*J39),2)</f>
        <v>126.63</v>
      </c>
      <c r="H58" s="18" t="s">
        <v>128</v>
      </c>
      <c r="I58" s="46" t="str">
        <f>IF(G58&lt;G56,"Ok","Fail")</f>
        <v>Ok</v>
      </c>
      <c r="J58" s="7" t="str">
        <f>IF(I58="Falla","Ʋu&gt;Vc","Ʋu&lt;Vc")</f>
        <v>Ʋu&lt;Vc</v>
      </c>
    </row>
    <row r="59" spans="1:10" ht="14.25">
      <c r="A59" s="89" t="s">
        <v>76</v>
      </c>
      <c r="B59" s="89"/>
      <c r="C59" s="24" t="s">
        <v>46</v>
      </c>
      <c r="D59" s="73">
        <v>10</v>
      </c>
      <c r="J59" s="7">
        <f>IF(I58="Fail","Incremente 'd' e intente de nuevo ó Cálcule Pedestal","")</f>
      </c>
    </row>
    <row r="60" spans="3:4" ht="13.5">
      <c r="C60" s="24"/>
      <c r="D60" s="42"/>
    </row>
    <row r="61" spans="1:4" ht="18">
      <c r="A61" s="16"/>
      <c r="C61" s="24"/>
      <c r="D61" s="42"/>
    </row>
    <row r="62" spans="1:11" ht="18">
      <c r="A62" s="16"/>
      <c r="B62" s="3"/>
      <c r="C62" s="3"/>
      <c r="D62" s="3"/>
      <c r="E62" s="3"/>
      <c r="F62" s="74"/>
      <c r="G62" s="74"/>
      <c r="H62" s="75"/>
      <c r="I62" s="75"/>
      <c r="J62" s="75"/>
      <c r="K62" s="75"/>
    </row>
    <row r="63" spans="1:11" ht="14.25">
      <c r="A63" s="89"/>
      <c r="B63" s="89"/>
      <c r="C63" s="24"/>
      <c r="D63" s="76"/>
      <c r="E63" s="3"/>
      <c r="F63" s="77"/>
      <c r="G63" s="88"/>
      <c r="H63" s="88"/>
      <c r="I63" s="75"/>
      <c r="J63" s="75"/>
      <c r="K63" s="75"/>
    </row>
    <row r="64" spans="1:11" ht="14.25">
      <c r="A64" s="89"/>
      <c r="B64" s="89"/>
      <c r="C64" s="24"/>
      <c r="D64" s="78"/>
      <c r="E64" s="3"/>
      <c r="F64" s="74"/>
      <c r="G64" s="74"/>
      <c r="H64" s="75"/>
      <c r="J64" s="88"/>
      <c r="K64" s="88"/>
    </row>
    <row r="65" spans="1:10" ht="14.25">
      <c r="A65" s="89"/>
      <c r="B65" s="89"/>
      <c r="C65" s="24"/>
      <c r="D65" s="76"/>
      <c r="E65" s="3"/>
      <c r="F65" s="24"/>
      <c r="G65" s="79"/>
      <c r="H65" s="80"/>
      <c r="I65" s="81"/>
      <c r="J65" s="7"/>
    </row>
    <row r="66" spans="1:12" ht="18">
      <c r="A66" s="16"/>
      <c r="B66" s="3"/>
      <c r="C66" s="3"/>
      <c r="D66" s="3"/>
      <c r="E66" s="3"/>
      <c r="F66" s="3"/>
      <c r="G66" s="3"/>
      <c r="L66" s="77"/>
    </row>
  </sheetData>
  <sheetProtection/>
  <mergeCells count="20">
    <mergeCell ref="A55:B55"/>
    <mergeCell ref="A57:B57"/>
    <mergeCell ref="A65:B65"/>
    <mergeCell ref="C20:D20"/>
    <mergeCell ref="A47:B47"/>
    <mergeCell ref="A46:B46"/>
    <mergeCell ref="A58:B58"/>
    <mergeCell ref="A59:B59"/>
    <mergeCell ref="A56:B56"/>
    <mergeCell ref="B48:C48"/>
    <mergeCell ref="A3:F3"/>
    <mergeCell ref="A11:F11"/>
    <mergeCell ref="J64:K64"/>
    <mergeCell ref="A63:B63"/>
    <mergeCell ref="G63:H63"/>
    <mergeCell ref="A64:B64"/>
    <mergeCell ref="H3:K3"/>
    <mergeCell ref="A45:B45"/>
    <mergeCell ref="A53:B53"/>
    <mergeCell ref="A54:B54"/>
  </mergeCells>
  <printOptions/>
  <pageMargins left="0.98" right="0.39" top="0.39" bottom="0.39" header="0" footer="0"/>
  <pageSetup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IBAÑEZ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</dc:creator>
  <cp:keywords/>
  <dc:description/>
  <cp:lastModifiedBy>Manoj Kumar Singh</cp:lastModifiedBy>
  <cp:lastPrinted>2012-04-11T04:03:53Z</cp:lastPrinted>
  <dcterms:created xsi:type="dcterms:W3CDTF">2006-05-26T02:10:31Z</dcterms:created>
  <dcterms:modified xsi:type="dcterms:W3CDTF">2016-10-29T14:28:45Z</dcterms:modified>
  <cp:category/>
  <cp:version/>
  <cp:contentType/>
  <cp:contentStatus/>
</cp:coreProperties>
</file>